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ciones" sheetId="1" r:id="rId1"/>
    <sheet name="Productos" sheetId="2" r:id="rId2"/>
    <sheet name="Resumen" sheetId="3" r:id="rId3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$&quot;\ #,##0"/>
    <numFmt numFmtId="165" formatCode="0.0%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6"/>
      <color rgb="FF1F3864"/>
      <name val="Calibri"/>
    </font>
    <font>
      <i/>
      <sz val="10"/>
      <color rgb="FF595959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6FEB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/>
    <xf numFmtId="164" fontId="0" fillId="0" borderId="1" xfId="0" applyNumberFormat="1" applyFont="1" applyFill="1" applyBorder="1"/>
    <xf numFmtId="165" fontId="0" fillId="0" borderId="1" xfId="0" applyNumberFormat="1" applyFont="1" applyFill="1" applyBorder="1"/>
    <xf numFmtId="0" fontId="0" fillId="3" borderId="1" xfId="0" applyNumberFormat="1" applyFont="1" applyFill="1" applyBorder="1"/>
    <xf numFmtId="164" fontId="0" fillId="3" borderId="1" xfId="0" applyNumberFormat="1" applyFont="1" applyFill="1" applyBorder="1"/>
    <xf numFmtId="0" fontId="3" fillId="0" borderId="0" xfId="0" applyNumberFormat="1" applyFont="1" applyFill="1" applyBorder="1"/>
    <xf numFmtId="164" fontId="1" fillId="4" borderId="1" xfId="0" applyNumberFormat="1" applyFont="1" applyFill="1" applyBorder="1"/>
    <xf numFmtId="0" fontId="0" fillId="0" borderId="1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vertical="top" wrapText="1"/>
    </xf>
    <xf numFmtId="3" fontId="0" fillId="3" borderId="1" xfId="0" applyNumberFormat="1" applyFont="1" applyFill="1" applyBorder="1"/>
    <xf numFmtId="3" fontId="0" fillId="0" borderId="1" xfId="0" applyNumberFormat="1" applyFont="1" applyFill="1" applyBorder="1"/>
    <xf numFmtId="0" fontId="1" fillId="4" borderId="1" xfId="0" applyNumberFormat="1" applyFont="1" applyFill="1" applyBorder="1"/>
    <xf numFmtId="165" fontId="0" fillId="3" borderId="1" xfId="0" applyNumberFormat="1" applyFont="1" applyFill="1" applyBorder="1"/>
    <xf numFmtId="14" fontId="0" fillId="3" borderId="1" xfId="0" applyNumberFormat="1" applyFont="1" applyFill="1" applyBorder="1"/>
    <xf numFmtId="0" fontId="0" fillId="0" borderId="0" xfId="0" applyNumberFormat="1" applyFont="1" applyFill="1" applyBorder="1" applyAlignment="1">
      <alignment vertical="top" wrapText="1"/>
    </xf>
    <xf numFmtId="165" fontId="1" fillId="4" borderId="1" xfId="0" applyNumberFormat="1" applyFont="1" applyFill="1" applyBorder="1"/>
    <xf numFmtId="0" fontId="1" fillId="5" borderId="1" xfId="0" applyNumberFormat="1" applyFont="1" applyFill="1" applyBorder="1"/>
    <xf numFmtId="0" fontId="0" fillId="3" borderId="1" xfId="0" applyNumberFormat="1" applyFont="1" applyFill="1" applyBorder="1" applyAlignment="1">
      <alignment vertical="top" wrapText="1"/>
    </xf>
    <xf numFmtId="14" fontId="0" fillId="0" borderId="1" xfId="0" applyNumberFormat="1" applyFont="1" applyFill="1" applyBorder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/>
  </sheetViews>
  <sheetFormatPr defaultRowHeight="15"/>
  <cols>
    <col min="1" max="1" width="110" customWidth="1"/>
  </cols>
  <sheetData>
    <row r="1">
      <c r="A1" s="7" t="inlineStr">
        <is>
          <t xml:space="preserve">Planilla de punto de pedido y stock mínimo</t>
        </is>
      </c>
    </row>
    <row r="3" ht="48" customHeight="1">
      <c r="A3" s="16" t="inlineStr">
        <is>
          <t xml:space="preserve">Calcula para cada producto el stock de seguridad (stock mínimo), el punto de pedido, el stock máximo y cuánto pedir, a partir de tu venta diaria y la demora de tu proveedor. Todo se recalcula solo.</t>
        </is>
      </c>
    </row>
    <row r="5">
      <c r="A5" s="2" t="inlineStr">
        <is>
          <t xml:space="preserve">Cómo usarla</t>
        </is>
      </c>
    </row>
    <row r="6" ht="32" customHeight="1">
      <c r="A6" s="16" t="inlineStr">
        <is>
          <t xml:space="preserve">1. Hoja "Productos": cargá, por producto, la venta diaria promedio y máxima, la demora del proveedor (promedio y máxima, en días), el costo y el stock actual.</t>
        </is>
      </c>
    </row>
    <row r="7" ht="18" customHeight="1">
      <c r="A7" s="16" t="inlineStr">
        <is>
          <t xml:space="preserve">2. Definí en la celda amarilla de arriba cuántos días de venta querés cubrir con cada pedido.</t>
        </is>
      </c>
    </row>
    <row r="8" ht="32" customHeight="1">
      <c r="A8" s="16" t="inlineStr">
        <is>
          <t xml:space="preserve">3. La planilla calcula el stock de seguridad (venta diaria máxima por demora máxima, menos promedio por promedio), el punto de pedido y el stock máximo.</t>
        </is>
      </c>
    </row>
    <row r="9" ht="32" customHeight="1">
      <c r="A9" s="16" t="inlineStr">
        <is>
          <t xml:space="preserve">4. La columna Estado marca "Pedir" cuando el stock llega al punto de pedido y "Urgente" cuando cae al stock mínimo o por debajo.</t>
        </is>
      </c>
    </row>
    <row r="10" ht="32" customHeight="1">
      <c r="A10" s="16" t="inlineStr">
        <is>
          <t xml:space="preserve">5. Hoja "Resumen": cuántos productos pedir y cuánto invertir en el pedido. Revisá los parámetros cada mes: la demanda cambia.</t>
        </is>
      </c>
    </row>
    <row r="12">
      <c r="A12" s="2" t="inlineStr">
        <is>
          <t xml:space="preserve">Colores</t>
        </is>
      </c>
    </row>
    <row r="13">
      <c r="A13" s="5" t="inlineStr">
        <is>
          <t xml:space="preserve">Celdas amarillas: son tuyas, escribí o reemplazá los datos de ejemplo.</t>
        </is>
      </c>
    </row>
    <row r="14">
      <c r="A14" s="9" t="inlineStr">
        <is>
          <t xml:space="preserve">Celdas blancas con borde: tienen fórmula, no las pises.</t>
        </is>
      </c>
    </row>
    <row r="15">
      <c r="A15" s="10" t="inlineStr">
        <is>
          <t xml:space="preserve">Los datos cargados son de EJEMPLO (ficticios). Reemplazalos por los de tu negocio.</t>
        </is>
      </c>
    </row>
    <row r="17">
      <c r="A17" s="10" t="inlineStr">
        <is>
          <t xml:space="preserve">Plantilla gratuita de YoFacturo (yo-facturo.com). Verificada: 16/10/2026. Para temas impositivos o laborales, confirmá con tu contador.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Views>
    <sheetView workbookViewId="0">
      <pane xSplit="2" ySplit="4" topLeftCell="C5" activePane="bottomRight" state="frozen"/>
    </sheetView>
  </sheetViews>
  <sheetFormatPr defaultRowHeight="15"/>
  <cols>
    <col min="1" max="1" width="10" customWidth="1"/>
    <col min="2" max="2" width="26" customWidth="1"/>
    <col min="3" max="3" width="13" customWidth="1"/>
    <col min="4" max="4" width="13" customWidth="1"/>
    <col min="5" max="5" width="13" customWidth="1"/>
    <col min="6" max="6" width="13" customWidth="1"/>
    <col min="7" max="7" width="14" customWidth="1"/>
    <col min="8" max="8" width="11" customWidth="1"/>
    <col min="9" max="9" width="13" customWidth="1"/>
    <col min="10" max="10" width="14" customWidth="1"/>
    <col min="11" max="11" width="12" customWidth="1"/>
    <col min="12" max="12" width="12" customWidth="1"/>
    <col min="13" max="13" width="12" customWidth="1"/>
    <col min="14" max="14" width="11" customWidth="1"/>
    <col min="15" max="15" width="12" customWidth="1"/>
    <col min="16" max="16" width="16" customWidth="1"/>
  </cols>
  <sheetData>
    <row r="1">
      <c r="A1" s="7" t="inlineStr">
        <is>
          <t xml:space="preserve">Punto de pedido y stock mínimo</t>
        </is>
      </c>
    </row>
    <row r="2">
      <c r="A2" s="2" t="inlineStr">
        <is>
          <t xml:space="preserve">Días de venta a cubrir con cada pedido</t>
        </is>
      </c>
      <c r="C2" s="11">
        <v>14</v>
      </c>
    </row>
    <row r="4" ht="48" customHeight="1">
      <c r="A4" s="1" t="inlineStr">
        <is>
          <t xml:space="preserve">Código</t>
        </is>
      </c>
      <c r="B4" s="1" t="inlineStr">
        <is>
          <t xml:space="preserve">Producto</t>
        </is>
      </c>
      <c r="C4" s="1" t="inlineStr">
        <is>
          <t xml:space="preserve">Venta diaria promedio</t>
        </is>
      </c>
      <c r="D4" s="1" t="inlineStr">
        <is>
          <t xml:space="preserve">Venta diaria máxima</t>
        </is>
      </c>
      <c r="E4" s="1" t="inlineStr">
        <is>
          <t xml:space="preserve">Demora promedio (días)</t>
        </is>
      </c>
      <c r="F4" s="1" t="inlineStr">
        <is>
          <t xml:space="preserve">Demora máxima (días)</t>
        </is>
      </c>
      <c r="G4" s="1" t="inlineStr">
        <is>
          <t xml:space="preserve">Costo unitario ($)</t>
        </is>
      </c>
      <c r="H4" s="1" t="inlineStr">
        <is>
          <t xml:space="preserve">Stock actual</t>
        </is>
      </c>
      <c r="I4" s="1" t="inlineStr">
        <is>
          <t xml:space="preserve">Demanda en la demora</t>
        </is>
      </c>
      <c r="J4" s="1" t="inlineStr">
        <is>
          <t xml:space="preserve">Stock mínimo (seguridad)</t>
        </is>
      </c>
      <c r="K4" s="1" t="inlineStr">
        <is>
          <t xml:space="preserve">Punto de pedido</t>
        </is>
      </c>
      <c r="L4" s="1" t="inlineStr">
        <is>
          <t xml:space="preserve">Stock máximo</t>
        </is>
      </c>
      <c r="M4" s="1" t="inlineStr">
        <is>
          <t xml:space="preserve">Cobertura (días)</t>
        </is>
      </c>
      <c r="N4" s="1" t="inlineStr">
        <is>
          <t xml:space="preserve">Estado</t>
        </is>
      </c>
      <c r="O4" s="1" t="inlineStr">
        <is>
          <t xml:space="preserve">Cantidad a pedir</t>
        </is>
      </c>
      <c r="P4" s="1" t="inlineStr">
        <is>
          <t xml:space="preserve">Costo del pedido ($)</t>
        </is>
      </c>
    </row>
    <row r="5">
      <c r="A5" s="5" t="inlineStr">
        <is>
          <t xml:space="preserve">YER-001</t>
        </is>
      </c>
      <c r="B5" s="5" t="inlineStr">
        <is>
          <t xml:space="preserve">Yerba mate 1 kg</t>
        </is>
      </c>
      <c r="C5" s="11">
        <v>6</v>
      </c>
      <c r="D5" s="11">
        <v>10</v>
      </c>
      <c r="E5" s="11">
        <v>3</v>
      </c>
      <c r="F5" s="11">
        <v>5</v>
      </c>
      <c r="G5" s="6">
        <v>3800</v>
      </c>
      <c r="H5" s="11">
        <v>41</v>
      </c>
      <c r="I5" s="12">
        <f>C5*E5</f>
        <v>18</v>
      </c>
      <c r="J5" s="12">
        <f>ROUNDUP(D5*F5-C5*E5,0)</f>
        <v>32</v>
      </c>
      <c r="K5" s="12">
        <f>ROUNDUP(I5,0)+J5</f>
        <v>50</v>
      </c>
      <c r="L5" s="12">
        <f>K5+ROUNDUP(C5*$C$2,0)</f>
        <v>134</v>
      </c>
      <c r="M5" s="12">
        <f>IFERROR(ROUND(H5/C5,1),0)</f>
        <v>6.8</v>
      </c>
      <c r="N5" s="9" t="str">
        <f>IF(H5&lt;=J5,"Urgente",IF(H5&lt;=K5,"Pedir","OK"))</f>
        <v>Pedir</v>
      </c>
      <c r="O5" s="12">
        <f>IF(H5&lt;=K5,L5-H5,0)</f>
        <v>93</v>
      </c>
      <c r="P5" s="3">
        <f>O5*G5</f>
        <v>353400</v>
      </c>
    </row>
    <row r="6">
      <c r="A6" s="5" t="inlineStr">
        <is>
          <t xml:space="preserve">AZU-001</t>
        </is>
      </c>
      <c r="B6" s="5" t="inlineStr">
        <is>
          <t xml:space="preserve">Azúcar 1 kg</t>
        </is>
      </c>
      <c r="C6" s="11">
        <v>9</v>
      </c>
      <c r="D6" s="11">
        <v>14</v>
      </c>
      <c r="E6" s="11">
        <v>2</v>
      </c>
      <c r="F6" s="11">
        <v>4</v>
      </c>
      <c r="G6" s="6">
        <v>900</v>
      </c>
      <c r="H6" s="11">
        <v>62</v>
      </c>
      <c r="I6" s="12">
        <f>C6*E6</f>
        <v>18</v>
      </c>
      <c r="J6" s="12">
        <f>ROUNDUP(D6*F6-C6*E6,0)</f>
        <v>38</v>
      </c>
      <c r="K6" s="12">
        <f>ROUNDUP(I6,0)+J6</f>
        <v>56</v>
      </c>
      <c r="L6" s="12">
        <f>K6+ROUNDUP(C6*$C$2,0)</f>
        <v>182</v>
      </c>
      <c r="M6" s="12">
        <f>IFERROR(ROUND(H6/C6,1),0)</f>
        <v>6.9</v>
      </c>
      <c r="N6" s="9" t="str">
        <f>IF(H6&lt;=J6,"Urgente",IF(H6&lt;=K6,"Pedir","OK"))</f>
        <v>OK</v>
      </c>
      <c r="O6" s="12">
        <f>IF(H6&lt;=K6,L6-H6,0)</f>
        <v>0</v>
      </c>
      <c r="P6" s="3">
        <f>O6*G6</f>
        <v>0</v>
      </c>
    </row>
    <row r="7">
      <c r="A7" s="5" t="inlineStr">
        <is>
          <t xml:space="preserve">ARR-001</t>
        </is>
      </c>
      <c r="B7" s="5" t="inlineStr">
        <is>
          <t xml:space="preserve">Arroz 1 kg</t>
        </is>
      </c>
      <c r="C7" s="11">
        <v>7</v>
      </c>
      <c r="D7" s="11">
        <v>11</v>
      </c>
      <c r="E7" s="11">
        <v>3</v>
      </c>
      <c r="F7" s="11">
        <v>4</v>
      </c>
      <c r="G7" s="6">
        <v>1400</v>
      </c>
      <c r="H7" s="11">
        <v>30</v>
      </c>
      <c r="I7" s="12">
        <f>C7*E7</f>
        <v>21</v>
      </c>
      <c r="J7" s="12">
        <f>ROUNDUP(D7*F7-C7*E7,0)</f>
        <v>23</v>
      </c>
      <c r="K7" s="12">
        <f>ROUNDUP(I7,0)+J7</f>
        <v>44</v>
      </c>
      <c r="L7" s="12">
        <f>K7+ROUNDUP(C7*$C$2,0)</f>
        <v>142</v>
      </c>
      <c r="M7" s="12">
        <f>IFERROR(ROUND(H7/C7,1),0)</f>
        <v>4.3</v>
      </c>
      <c r="N7" s="9" t="str">
        <f>IF(H7&lt;=J7,"Urgente",IF(H7&lt;=K7,"Pedir","OK"))</f>
        <v>Pedir</v>
      </c>
      <c r="O7" s="12">
        <f>IF(H7&lt;=K7,L7-H7,0)</f>
        <v>112</v>
      </c>
      <c r="P7" s="3">
        <f>O7*G7</f>
        <v>156800</v>
      </c>
    </row>
    <row r="8">
      <c r="A8" s="5" t="inlineStr">
        <is>
          <t xml:space="preserve">ACE-001</t>
        </is>
      </c>
      <c r="B8" s="5" t="inlineStr">
        <is>
          <t xml:space="preserve">Aceite de girasol 900 ml</t>
        </is>
      </c>
      <c r="C8" s="11">
        <v>5</v>
      </c>
      <c r="D8" s="11">
        <v>9</v>
      </c>
      <c r="E8" s="11">
        <v>4</v>
      </c>
      <c r="F8" s="11">
        <v>7</v>
      </c>
      <c r="G8" s="6">
        <v>2600</v>
      </c>
      <c r="H8" s="11">
        <v>22</v>
      </c>
      <c r="I8" s="12">
        <f>C8*E8</f>
        <v>20</v>
      </c>
      <c r="J8" s="12">
        <f>ROUNDUP(D8*F8-C8*E8,0)</f>
        <v>43</v>
      </c>
      <c r="K8" s="12">
        <f>ROUNDUP(I8,0)+J8</f>
        <v>63</v>
      </c>
      <c r="L8" s="12">
        <f>K8+ROUNDUP(C8*$C$2,0)</f>
        <v>133</v>
      </c>
      <c r="M8" s="12">
        <f>IFERROR(ROUND(H8/C8,1),0)</f>
        <v>4.4</v>
      </c>
      <c r="N8" s="9" t="str">
        <f>IF(H8&lt;=J8,"Urgente",IF(H8&lt;=K8,"Pedir","OK"))</f>
        <v>Urgente</v>
      </c>
      <c r="O8" s="12">
        <f>IF(H8&lt;=K8,L8-H8,0)</f>
        <v>111</v>
      </c>
      <c r="P8" s="3">
        <f>O8*G8</f>
        <v>288600</v>
      </c>
    </row>
    <row r="9">
      <c r="A9" s="5" t="inlineStr">
        <is>
          <t xml:space="preserve">FID-001</t>
        </is>
      </c>
      <c r="B9" s="5" t="inlineStr">
        <is>
          <t xml:space="preserve">Fideos 500 g</t>
        </is>
      </c>
      <c r="C9" s="11">
        <v>12</v>
      </c>
      <c r="D9" s="11">
        <v>18</v>
      </c>
      <c r="E9" s="11">
        <v>2</v>
      </c>
      <c r="F9" s="11">
        <v>3</v>
      </c>
      <c r="G9" s="6">
        <v>1100</v>
      </c>
      <c r="H9" s="11">
        <v>88</v>
      </c>
      <c r="I9" s="12">
        <f>C9*E9</f>
        <v>24</v>
      </c>
      <c r="J9" s="12">
        <f>ROUNDUP(D9*F9-C9*E9,0)</f>
        <v>30</v>
      </c>
      <c r="K9" s="12">
        <f>ROUNDUP(I9,0)+J9</f>
        <v>54</v>
      </c>
      <c r="L9" s="12">
        <f>K9+ROUNDUP(C9*$C$2,0)</f>
        <v>222</v>
      </c>
      <c r="M9" s="12">
        <f>IFERROR(ROUND(H9/C9,1),0)</f>
        <v>7.3</v>
      </c>
      <c r="N9" s="9" t="str">
        <f>IF(H9&lt;=J9,"Urgente",IF(H9&lt;=K9,"Pedir","OK"))</f>
        <v>OK</v>
      </c>
      <c r="O9" s="12">
        <f>IF(H9&lt;=K9,L9-H9,0)</f>
        <v>0</v>
      </c>
      <c r="P9" s="3">
        <f>O9*G9</f>
        <v>0</v>
      </c>
    </row>
    <row r="10">
      <c r="A10" s="5" t="inlineStr">
        <is>
          <t xml:space="preserve">LEC-001</t>
        </is>
      </c>
      <c r="B10" s="5" t="inlineStr">
        <is>
          <t xml:space="preserve">Leche larga vida 1 L</t>
        </is>
      </c>
      <c r="C10" s="11">
        <v>20</v>
      </c>
      <c r="D10" s="11">
        <v>28</v>
      </c>
      <c r="E10" s="11">
        <v>1</v>
      </c>
      <c r="F10" s="11">
        <v>2</v>
      </c>
      <c r="G10" s="6">
        <v>1000</v>
      </c>
      <c r="H10" s="11">
        <v>45</v>
      </c>
      <c r="I10" s="12">
        <f>C10*E10</f>
        <v>20</v>
      </c>
      <c r="J10" s="12">
        <f>ROUNDUP(D10*F10-C10*E10,0)</f>
        <v>36</v>
      </c>
      <c r="K10" s="12">
        <f>ROUNDUP(I10,0)+J10</f>
        <v>56</v>
      </c>
      <c r="L10" s="12">
        <f>K10+ROUNDUP(C10*$C$2,0)</f>
        <v>336</v>
      </c>
      <c r="M10" s="12">
        <f>IFERROR(ROUND(H10/C10,1),0)</f>
        <v>2.3</v>
      </c>
      <c r="N10" s="9" t="str">
        <f>IF(H10&lt;=J10,"Urgente",IF(H10&lt;=K10,"Pedir","OK"))</f>
        <v>Pedir</v>
      </c>
      <c r="O10" s="12">
        <f>IF(H10&lt;=K10,L10-H10,0)</f>
        <v>291</v>
      </c>
      <c r="P10" s="3">
        <f>O10*G10</f>
        <v>291000</v>
      </c>
    </row>
    <row r="11">
      <c r="A11" s="5" t="inlineStr">
        <is>
          <t xml:space="preserve">GAL-001</t>
        </is>
      </c>
      <c r="B11" s="5" t="inlineStr">
        <is>
          <t xml:space="preserve">Galletitas dulces</t>
        </is>
      </c>
      <c r="C11" s="11">
        <v>8</v>
      </c>
      <c r="D11" s="11">
        <v>13</v>
      </c>
      <c r="E11" s="11">
        <v>5</v>
      </c>
      <c r="F11" s="11">
        <v>7</v>
      </c>
      <c r="G11" s="6">
        <v>900</v>
      </c>
      <c r="H11" s="11">
        <v>120</v>
      </c>
      <c r="I11" s="12">
        <f>C11*E11</f>
        <v>40</v>
      </c>
      <c r="J11" s="12">
        <f>ROUNDUP(D11*F11-C11*E11,0)</f>
        <v>51</v>
      </c>
      <c r="K11" s="12">
        <f>ROUNDUP(I11,0)+J11</f>
        <v>91</v>
      </c>
      <c r="L11" s="12">
        <f>K11+ROUNDUP(C11*$C$2,0)</f>
        <v>203</v>
      </c>
      <c r="M11" s="12">
        <f>IFERROR(ROUND(H11/C11,1),0)</f>
        <v>15</v>
      </c>
      <c r="N11" s="9" t="str">
        <f>IF(H11&lt;=J11,"Urgente",IF(H11&lt;=K11,"Pedir","OK"))</f>
        <v>OK</v>
      </c>
      <c r="O11" s="12">
        <f>IF(H11&lt;=K11,L11-H11,0)</f>
        <v>0</v>
      </c>
      <c r="P11" s="3">
        <f>O11*G11</f>
        <v>0</v>
      </c>
    </row>
    <row r="12">
      <c r="A12" s="5" t="inlineStr">
        <is>
          <t xml:space="preserve">CAF-001</t>
        </is>
      </c>
      <c r="B12" s="5" t="inlineStr">
        <is>
          <t xml:space="preserve">Café molido 250 g</t>
        </is>
      </c>
      <c r="C12" s="11">
        <v>4</v>
      </c>
      <c r="D12" s="11">
        <v>7</v>
      </c>
      <c r="E12" s="11">
        <v>6</v>
      </c>
      <c r="F12" s="11">
        <v>9</v>
      </c>
      <c r="G12" s="6">
        <v>4200</v>
      </c>
      <c r="H12" s="11">
        <v>58</v>
      </c>
      <c r="I12" s="12">
        <f>C12*E12</f>
        <v>24</v>
      </c>
      <c r="J12" s="12">
        <f>ROUNDUP(D12*F12-C12*E12,0)</f>
        <v>39</v>
      </c>
      <c r="K12" s="12">
        <f>ROUNDUP(I12,0)+J12</f>
        <v>63</v>
      </c>
      <c r="L12" s="12">
        <f>K12+ROUNDUP(C12*$C$2,0)</f>
        <v>119</v>
      </c>
      <c r="M12" s="12">
        <f>IFERROR(ROUND(H12/C12,1),0)</f>
        <v>14.5</v>
      </c>
      <c r="N12" s="9" t="str">
        <f>IF(H12&lt;=J12,"Urgente",IF(H12&lt;=K12,"Pedir","OK"))</f>
        <v>Pedir</v>
      </c>
      <c r="O12" s="12">
        <f>IF(H12&lt;=K12,L12-H12,0)</f>
        <v>61</v>
      </c>
      <c r="P12" s="3">
        <f>O12*G12</f>
        <v>256200</v>
      </c>
    </row>
    <row r="13">
      <c r="A13" s="5" t="inlineStr">
        <is>
          <t xml:space="preserve">HAR-001</t>
        </is>
      </c>
      <c r="B13" s="5" t="inlineStr">
        <is>
          <t xml:space="preserve">Harina 000 1 kg</t>
        </is>
      </c>
      <c r="C13" s="11">
        <v>10</v>
      </c>
      <c r="D13" s="11">
        <v>15</v>
      </c>
      <c r="E13" s="11">
        <v>2</v>
      </c>
      <c r="F13" s="11">
        <v>3</v>
      </c>
      <c r="G13" s="6">
        <v>800</v>
      </c>
      <c r="H13" s="11">
        <v>70</v>
      </c>
      <c r="I13" s="12">
        <f>C13*E13</f>
        <v>20</v>
      </c>
      <c r="J13" s="12">
        <f>ROUNDUP(D13*F13-C13*E13,0)</f>
        <v>25</v>
      </c>
      <c r="K13" s="12">
        <f>ROUNDUP(I13,0)+J13</f>
        <v>45</v>
      </c>
      <c r="L13" s="12">
        <f>K13+ROUNDUP(C13*$C$2,0)</f>
        <v>185</v>
      </c>
      <c r="M13" s="12">
        <f>IFERROR(ROUND(H13/C13,1),0)</f>
        <v>7</v>
      </c>
      <c r="N13" s="9" t="str">
        <f>IF(H13&lt;=J13,"Urgente",IF(H13&lt;=K13,"Pedir","OK"))</f>
        <v>OK</v>
      </c>
      <c r="O13" s="12">
        <f>IF(H13&lt;=K13,L13-H13,0)</f>
        <v>0</v>
      </c>
      <c r="P13" s="3">
        <f>O13*G13</f>
        <v>0</v>
      </c>
    </row>
    <row r="14">
      <c r="A14" s="5" t="inlineStr">
        <is>
          <t xml:space="preserve">GAS-001</t>
        </is>
      </c>
      <c r="B14" s="5" t="inlineStr">
        <is>
          <t xml:space="preserve">Gaseosa 2,25 L</t>
        </is>
      </c>
      <c r="C14" s="11">
        <v>15</v>
      </c>
      <c r="D14" s="11">
        <v>24</v>
      </c>
      <c r="E14" s="11">
        <v>2</v>
      </c>
      <c r="F14" s="11">
        <v>4</v>
      </c>
      <c r="G14" s="6">
        <v>1700</v>
      </c>
      <c r="H14" s="11">
        <v>40</v>
      </c>
      <c r="I14" s="12">
        <f>C14*E14</f>
        <v>30</v>
      </c>
      <c r="J14" s="12">
        <f>ROUNDUP(D14*F14-C14*E14,0)</f>
        <v>66</v>
      </c>
      <c r="K14" s="12">
        <f>ROUNDUP(I14,0)+J14</f>
        <v>96</v>
      </c>
      <c r="L14" s="12">
        <f>K14+ROUNDUP(C14*$C$2,0)</f>
        <v>306</v>
      </c>
      <c r="M14" s="12">
        <f>IFERROR(ROUND(H14/C14,1),0)</f>
        <v>2.7</v>
      </c>
      <c r="N14" s="9" t="str">
        <f>IF(H14&lt;=J14,"Urgente",IF(H14&lt;=K14,"Pedir","OK"))</f>
        <v>Urgente</v>
      </c>
      <c r="O14" s="12">
        <f>IF(H14&lt;=K14,L14-H14,0)</f>
        <v>266</v>
      </c>
      <c r="P14" s="3">
        <f>O14*G14</f>
        <v>452200</v>
      </c>
    </row>
  </sheetData>
  <mergeCells count="1">
    <mergeCell ref="A2:B2"/>
  </mergeCells>
  <conditionalFormatting sqref="N5:N14">
    <cfRule type="cellIs" dxfId="0" priority="1" operator="equal">
      <formula>"Urgente"</formula>
    </cfRule>
  </conditionalFormatting>
  <conditionalFormatting sqref="N5:N14">
    <cfRule type="cellIs" dxfId="2" priority="2" operator="equal">
      <formula>"Pedir"</formula>
    </cfRule>
  </conditionalFormatting>
  <conditionalFormatting sqref="N5:N14">
    <cfRule type="cellIs" dxfId="1" priority="3" operator="equal">
      <formula>"OK"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44" customWidth="1"/>
    <col min="2" max="2" width="22" customWidth="1"/>
  </cols>
  <sheetData>
    <row r="1">
      <c r="A1" s="7" t="inlineStr">
        <is>
          <t xml:space="preserve">Resumen de reposición</t>
        </is>
      </c>
    </row>
    <row r="3">
      <c r="A3" s="9" t="inlineStr">
        <is>
          <t xml:space="preserve">Productos cargados</t>
        </is>
      </c>
      <c r="B3" s="12">
        <f>COUNTA(Productos!A5:A14)</f>
        <v>10</v>
      </c>
    </row>
    <row r="4">
      <c r="A4" s="9" t="inlineStr">
        <is>
          <t xml:space="preserve">Productos para pedir</t>
        </is>
      </c>
      <c r="B4" s="12">
        <f>COUNTIF(Productos!N5:N14,"Pedir")</f>
        <v>4</v>
      </c>
    </row>
    <row r="5">
      <c r="A5" s="9" t="inlineStr">
        <is>
          <t xml:space="preserve">Productos urgentes (en o bajo el stock mínimo)</t>
        </is>
      </c>
      <c r="B5" s="12">
        <f>COUNTIF(Productos!N5:N14,"Urgente")</f>
        <v>2</v>
      </c>
    </row>
    <row r="6">
      <c r="A6" s="9" t="inlineStr">
        <is>
          <t xml:space="preserve">Productos en orden</t>
        </is>
      </c>
      <c r="B6" s="12">
        <f>COUNTIF(Productos!N5:N14,"OK")</f>
        <v>4</v>
      </c>
    </row>
    <row r="7">
      <c r="A7" s="13" t="inlineStr">
        <is>
          <t xml:space="preserve">Inversión del pedido sugerido ($)</t>
        </is>
      </c>
      <c r="B7" s="8">
        <f>SUM(Productos!P5:P14)</f>
        <v>1798200</v>
      </c>
    </row>
    <row r="9" ht="48" customHeight="1">
      <c r="A9" s="10" t="inlineStr">
        <is>
          <t xml:space="preserve">Stock mínimo = stock de seguridad. Punto de pedido = demanda durante la demora + stock de seguridad. Stock máximo = punto de pedido + venta de los días que querés cubrir.</t>
        </is>
      </c>
    </row>
  </sheetData>
  <mergeCells count="1">
    <mergeCell ref="A9:B9"/>
  </mergeCells>
  <pageMargins left="0.7" right="0.7" top="0.75" bottom="0.75" header="0.3" footer="0.3"/>
</worksheet>
</file>